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1355" windowHeight="8445" activeTab="1"/>
  </bookViews>
  <sheets>
    <sheet name="Grain size analysis" sheetId="1" r:id="rId1"/>
    <sheet name="Sheet1" sheetId="2" r:id="rId2"/>
  </sheets>
  <definedNames>
    <definedName name="_xlnm.Print_Area" localSheetId="0">'Grain size analysis'!$A$1:$I$39</definedName>
  </definedNames>
  <calcPr calcId="125725"/>
</workbook>
</file>

<file path=xl/calcChain.xml><?xml version="1.0" encoding="utf-8"?>
<calcChain xmlns="http://schemas.openxmlformats.org/spreadsheetml/2006/main">
  <c r="D76" i="1"/>
  <c r="C76"/>
  <c r="C3"/>
  <c r="G3" s="1"/>
  <c r="A51"/>
  <c r="A52"/>
  <c r="A53"/>
  <c r="G49"/>
  <c r="A55"/>
  <c r="A56"/>
  <c r="A54"/>
  <c r="A50"/>
  <c r="A49"/>
  <c r="E8" l="1"/>
  <c r="E15"/>
  <c r="E9"/>
  <c r="E7"/>
  <c r="F7" s="1"/>
  <c r="E13"/>
  <c r="E11"/>
  <c r="E14"/>
  <c r="E12"/>
  <c r="E10"/>
  <c r="F8" l="1"/>
  <c r="C49"/>
  <c r="F9" l="1"/>
  <c r="C50"/>
  <c r="G51" s="1"/>
  <c r="G50"/>
  <c r="E49"/>
  <c r="C51" l="1"/>
  <c r="F10"/>
  <c r="I11"/>
  <c r="G52"/>
  <c r="F50"/>
  <c r="F49"/>
  <c r="F51" l="1"/>
  <c r="F11"/>
  <c r="C52"/>
  <c r="E50"/>
  <c r="C53" l="1"/>
  <c r="F12"/>
  <c r="G54"/>
  <c r="E51"/>
  <c r="C54" l="1"/>
  <c r="F53" s="1"/>
  <c r="F13"/>
  <c r="F52"/>
  <c r="C55" l="1"/>
  <c r="F14"/>
  <c r="G56"/>
  <c r="F54"/>
  <c r="G55"/>
  <c r="E53"/>
  <c r="I13" l="1"/>
  <c r="C56"/>
  <c r="I12"/>
  <c r="E54"/>
  <c r="G58" l="1"/>
  <c r="E56"/>
  <c r="F56"/>
  <c r="E55"/>
  <c r="F55"/>
  <c r="G53"/>
  <c r="G59" s="1"/>
  <c r="E52"/>
  <c r="G57"/>
  <c r="F70" l="1"/>
  <c r="I9"/>
  <c r="F69"/>
  <c r="E69"/>
  <c r="E70" s="1"/>
  <c r="E59"/>
  <c r="F59"/>
  <c r="F61" l="1"/>
  <c r="E61"/>
  <c r="E62" s="1"/>
  <c r="I8"/>
  <c r="F62"/>
  <c r="F65"/>
  <c r="E65"/>
  <c r="E66" s="1"/>
  <c r="I7"/>
  <c r="F66"/>
  <c r="I15" l="1"/>
  <c r="I16"/>
</calcChain>
</file>

<file path=xl/sharedStrings.xml><?xml version="1.0" encoding="utf-8"?>
<sst xmlns="http://schemas.openxmlformats.org/spreadsheetml/2006/main" count="35" uniqueCount="34">
  <si>
    <t>D30</t>
  </si>
  <si>
    <t>D10</t>
  </si>
  <si>
    <t>D60</t>
  </si>
  <si>
    <t>N200</t>
  </si>
  <si>
    <t>N100</t>
  </si>
  <si>
    <t>N40</t>
  </si>
  <si>
    <t>N20</t>
  </si>
  <si>
    <t>N10</t>
  </si>
  <si>
    <t>N4</t>
  </si>
  <si>
    <t>1/4"</t>
  </si>
  <si>
    <t>3"</t>
  </si>
  <si>
    <r>
      <t>D</t>
    </r>
    <r>
      <rPr>
        <b/>
        <vertAlign val="subscript"/>
        <sz val="10"/>
        <rFont val="Arial"/>
        <family val="2"/>
        <charset val="161"/>
      </rPr>
      <t>10</t>
    </r>
    <r>
      <rPr>
        <b/>
        <sz val="10"/>
        <rFont val="Arial"/>
        <family val="2"/>
        <charset val="161"/>
      </rPr>
      <t>(mm)=</t>
    </r>
  </si>
  <si>
    <r>
      <t>D</t>
    </r>
    <r>
      <rPr>
        <b/>
        <vertAlign val="subscript"/>
        <sz val="10"/>
        <rFont val="Arial"/>
        <family val="2"/>
        <charset val="161"/>
      </rPr>
      <t>30</t>
    </r>
    <r>
      <rPr>
        <b/>
        <sz val="10"/>
        <rFont val="Arial"/>
        <family val="2"/>
        <charset val="161"/>
      </rPr>
      <t>(mm)=</t>
    </r>
  </si>
  <si>
    <r>
      <t>D</t>
    </r>
    <r>
      <rPr>
        <b/>
        <vertAlign val="subscript"/>
        <sz val="10"/>
        <rFont val="Arial"/>
        <family val="2"/>
        <charset val="161"/>
      </rPr>
      <t>60</t>
    </r>
    <r>
      <rPr>
        <b/>
        <sz val="10"/>
        <rFont val="Arial"/>
        <family val="2"/>
        <charset val="161"/>
      </rPr>
      <t>(mm)=</t>
    </r>
  </si>
  <si>
    <r>
      <t>C</t>
    </r>
    <r>
      <rPr>
        <b/>
        <vertAlign val="subscript"/>
        <sz val="10"/>
        <rFont val="Arial"/>
        <family val="2"/>
        <charset val="161"/>
      </rPr>
      <t>u</t>
    </r>
    <r>
      <rPr>
        <b/>
        <sz val="10"/>
        <rFont val="Arial"/>
        <family val="2"/>
        <charset val="161"/>
      </rPr>
      <t>=</t>
    </r>
  </si>
  <si>
    <r>
      <t>C</t>
    </r>
    <r>
      <rPr>
        <b/>
        <vertAlign val="subscript"/>
        <sz val="10"/>
        <rFont val="Arial"/>
        <family val="2"/>
        <charset val="161"/>
      </rPr>
      <t>c</t>
    </r>
    <r>
      <rPr>
        <b/>
        <sz val="10"/>
        <rFont val="Arial"/>
        <family val="2"/>
        <charset val="161"/>
      </rPr>
      <t>=</t>
    </r>
  </si>
  <si>
    <t>Sample weight:</t>
  </si>
  <si>
    <t>Initial sample weight:</t>
  </si>
  <si>
    <t>(by weighing sieves)</t>
  </si>
  <si>
    <t>Sieves</t>
  </si>
  <si>
    <t>Diametre (mm)</t>
  </si>
  <si>
    <t>Gravel (%)=</t>
  </si>
  <si>
    <t>Sand (%)=</t>
  </si>
  <si>
    <t>Clay (%)=</t>
  </si>
  <si>
    <t>GRAIN SIZE GRAPH</t>
  </si>
  <si>
    <t>Sieve weight</t>
  </si>
  <si>
    <t>siev+smpl</t>
  </si>
  <si>
    <t>% Pass</t>
  </si>
  <si>
    <t>Dish</t>
  </si>
  <si>
    <t>N.T.U.A. - School of Rural and Surveying Engineering - Lab. of Structural Mechanics</t>
  </si>
  <si>
    <t>Loss:</t>
  </si>
  <si>
    <t>% Retained</t>
  </si>
  <si>
    <t>http://portal.survey.ntua.gr/main/labs/struct/software/GrainSizeGraph_en.xls</t>
  </si>
  <si>
    <t>courtesy</t>
  </si>
</sst>
</file>

<file path=xl/styles.xml><?xml version="1.0" encoding="utf-8"?>
<styleSheet xmlns="http://schemas.openxmlformats.org/spreadsheetml/2006/main">
  <numFmts count="1">
    <numFmt numFmtId="179" formatCode="0.000"/>
  </numFmts>
  <fonts count="8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  <charset val="161"/>
    </font>
    <font>
      <b/>
      <vertAlign val="subscript"/>
      <sz val="10"/>
      <name val="Arial"/>
      <family val="2"/>
      <charset val="16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10" fontId="0" fillId="0" borderId="0" xfId="0" applyNumberFormat="1"/>
    <xf numFmtId="179" fontId="0" fillId="0" borderId="0" xfId="0" applyNumberFormat="1"/>
    <xf numFmtId="0" fontId="4" fillId="0" borderId="0" xfId="0" applyFont="1"/>
    <xf numFmtId="10" fontId="0" fillId="2" borderId="1" xfId="1" applyNumberFormat="1" applyFont="1" applyFill="1" applyBorder="1" applyAlignment="1">
      <alignment horizontal="center"/>
    </xf>
    <xf numFmtId="179" fontId="2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1" xfId="0" applyFill="1" applyBorder="1"/>
    <xf numFmtId="2" fontId="2" fillId="3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79" fontId="2" fillId="5" borderId="2" xfId="0" applyNumberFormat="1" applyFont="1" applyFill="1" applyBorder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2" fontId="2" fillId="2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10" fontId="0" fillId="2" borderId="1" xfId="0" applyNumberFormat="1" applyFill="1" applyBorder="1" applyAlignment="1">
      <alignment horizontal="center"/>
    </xf>
    <xf numFmtId="0" fontId="0" fillId="6" borderId="0" xfId="0" applyFill="1"/>
    <xf numFmtId="0" fontId="5" fillId="6" borderId="0" xfId="0" applyFont="1" applyFill="1"/>
    <xf numFmtId="0" fontId="0" fillId="6" borderId="0" xfId="0" applyFill="1" applyAlignment="1">
      <alignment horizontal="right"/>
    </xf>
    <xf numFmtId="10" fontId="2" fillId="6" borderId="0" xfId="1" applyNumberFormat="1" applyFont="1" applyFill="1" applyAlignment="1">
      <alignment horizontal="center"/>
    </xf>
    <xf numFmtId="0" fontId="2" fillId="6" borderId="0" xfId="0" applyFont="1" applyFill="1"/>
    <xf numFmtId="9" fontId="2" fillId="6" borderId="0" xfId="1" applyFont="1" applyFill="1" applyAlignment="1">
      <alignment horizontal="right"/>
    </xf>
    <xf numFmtId="0" fontId="2" fillId="6" borderId="0" xfId="0" applyFont="1" applyFill="1" applyAlignment="1">
      <alignment horizontal="right"/>
    </xf>
    <xf numFmtId="0" fontId="2" fillId="6" borderId="0" xfId="0" applyFont="1" applyFill="1" applyAlignment="1">
      <alignment horizontal="center"/>
    </xf>
    <xf numFmtId="10" fontId="0" fillId="6" borderId="0" xfId="0" applyNumberForma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235955056179775"/>
          <c:y val="7.9411878750974774E-2"/>
          <c:w val="0.8346709470304976"/>
          <c:h val="0.73235399292565617"/>
        </c:manualLayout>
      </c:layout>
      <c:scatterChart>
        <c:scatterStyle val="lineMarker"/>
        <c:ser>
          <c:idx val="0"/>
          <c:order val="0"/>
          <c:tx>
            <c:strRef>
              <c:f>'Grain size analysis'!$F$6</c:f>
              <c:strCache>
                <c:ptCount val="1"/>
                <c:pt idx="0">
                  <c:v>% Pass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'Grain size analysis'!$B$7:$B$14</c:f>
              <c:numCache>
                <c:formatCode>0.000</c:formatCode>
                <c:ptCount val="8"/>
                <c:pt idx="0">
                  <c:v>75</c:v>
                </c:pt>
                <c:pt idx="1">
                  <c:v>6.3</c:v>
                </c:pt>
                <c:pt idx="2">
                  <c:v>4.75</c:v>
                </c:pt>
                <c:pt idx="3">
                  <c:v>2</c:v>
                </c:pt>
                <c:pt idx="4">
                  <c:v>0.85</c:v>
                </c:pt>
                <c:pt idx="5">
                  <c:v>0.42499999999999999</c:v>
                </c:pt>
                <c:pt idx="6">
                  <c:v>0.15</c:v>
                </c:pt>
                <c:pt idx="7">
                  <c:v>7.4999999999999997E-2</c:v>
                </c:pt>
              </c:numCache>
            </c:numRef>
          </c:xVal>
          <c:yVal>
            <c:numRef>
              <c:f>'Grain size analysis'!$F$7:$F$14</c:f>
              <c:numCache>
                <c:formatCode>0.00%</c:formatCode>
                <c:ptCount val="8"/>
                <c:pt idx="0">
                  <c:v>1</c:v>
                </c:pt>
                <c:pt idx="1">
                  <c:v>0.87234042553191493</c:v>
                </c:pt>
                <c:pt idx="2">
                  <c:v>0.67872340425531918</c:v>
                </c:pt>
                <c:pt idx="3">
                  <c:v>0.51276595744680853</c:v>
                </c:pt>
                <c:pt idx="4">
                  <c:v>0.28510638297872343</c:v>
                </c:pt>
                <c:pt idx="5">
                  <c:v>0.19148936170212769</c:v>
                </c:pt>
                <c:pt idx="6">
                  <c:v>0.10638297872340428</c:v>
                </c:pt>
                <c:pt idx="7">
                  <c:v>4.2553191489361736E-2</c:v>
                </c:pt>
              </c:numCache>
            </c:numRef>
          </c:yVal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'Grain size analysis'!$E$61:$E$63</c:f>
              <c:numCache>
                <c:formatCode>General</c:formatCode>
                <c:ptCount val="3"/>
                <c:pt idx="0">
                  <c:v>0.89893839521005359</c:v>
                </c:pt>
                <c:pt idx="1">
                  <c:v>0.89893839521005359</c:v>
                </c:pt>
                <c:pt idx="2">
                  <c:v>0.01</c:v>
                </c:pt>
              </c:numCache>
            </c:numRef>
          </c:xVal>
          <c:yVal>
            <c:numRef>
              <c:f>'Grain size analysis'!$F$61:$F$63</c:f>
              <c:numCache>
                <c:formatCode>General</c:formatCode>
                <c:ptCount val="3"/>
                <c:pt idx="0">
                  <c:v>0</c:v>
                </c:pt>
                <c:pt idx="1">
                  <c:v>0.3</c:v>
                </c:pt>
                <c:pt idx="2">
                  <c:v>0.3</c:v>
                </c:pt>
              </c:numCache>
            </c:numRef>
          </c:yVal>
        </c:ser>
        <c:ser>
          <c:idx val="2"/>
          <c:order val="2"/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'Grain size analysis'!$E$65:$E$67</c:f>
              <c:numCache>
                <c:formatCode>General</c:formatCode>
                <c:ptCount val="3"/>
                <c:pt idx="0">
                  <c:v>0.13995494873052103</c:v>
                </c:pt>
                <c:pt idx="1">
                  <c:v>0.13995494873052103</c:v>
                </c:pt>
                <c:pt idx="2">
                  <c:v>0.01</c:v>
                </c:pt>
              </c:numCache>
            </c:numRef>
          </c:xVal>
          <c:yVal>
            <c:numRef>
              <c:f>'Grain size analysis'!$F$65:$F$67</c:f>
              <c:numCache>
                <c:formatCode>General</c:formatCode>
                <c:ptCount val="3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</c:ser>
        <c:ser>
          <c:idx val="3"/>
          <c:order val="3"/>
          <c:spPr>
            <a:ln w="25400">
              <a:solidFill>
                <a:srgbClr val="00FFFF"/>
              </a:solidFill>
              <a:prstDash val="solid"/>
            </a:ln>
          </c:spPr>
          <c:marker>
            <c:symbol val="plus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'Grain size analysis'!$E$69:$E$71</c:f>
              <c:numCache>
                <c:formatCode>General</c:formatCode>
                <c:ptCount val="3"/>
                <c:pt idx="0">
                  <c:v>3.1513323156870636</c:v>
                </c:pt>
                <c:pt idx="1">
                  <c:v>3.1513323156870636</c:v>
                </c:pt>
                <c:pt idx="2">
                  <c:v>0.01</c:v>
                </c:pt>
              </c:numCache>
            </c:numRef>
          </c:xVal>
          <c:yVal>
            <c:numRef>
              <c:f>'Grain size analysis'!$F$69:$F$71</c:f>
              <c:numCache>
                <c:formatCode>General</c:formatCode>
                <c:ptCount val="3"/>
                <c:pt idx="0">
                  <c:v>0</c:v>
                </c:pt>
                <c:pt idx="1">
                  <c:v>0.6</c:v>
                </c:pt>
                <c:pt idx="2">
                  <c:v>0.6</c:v>
                </c:pt>
              </c:numCache>
            </c:numRef>
          </c:yVal>
        </c:ser>
        <c:axId val="55470336"/>
        <c:axId val="55955456"/>
      </c:scatterChart>
      <c:valAx>
        <c:axId val="55470336"/>
        <c:scaling>
          <c:logBase val="10"/>
          <c:orientation val="minMax"/>
          <c:max val="100"/>
          <c:min val="0.01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mm</a:t>
                </a:r>
              </a:p>
            </c:rich>
          </c:tx>
          <c:layout>
            <c:manualLayout>
              <c:xMode val="edge"/>
              <c:yMode val="edge"/>
              <c:x val="0.9213483146067416"/>
              <c:y val="0.902942473205527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55456"/>
        <c:crosses val="autoZero"/>
        <c:crossBetween val="midCat"/>
      </c:valAx>
      <c:valAx>
        <c:axId val="5595545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Pass
</a:t>
                </a:r>
              </a:p>
            </c:rich>
          </c:tx>
          <c:layout>
            <c:manualLayout>
              <c:xMode val="edge"/>
              <c:yMode val="edge"/>
              <c:x val="8.0256821829855531E-3"/>
              <c:y val="0.3529416833376656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70336"/>
        <c:crossesAt val="0.01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276225</xdr:colOff>
      <xdr:row>18</xdr:row>
      <xdr:rowOff>114300</xdr:rowOff>
    </xdr:from>
    <xdr:to>
      <xdr:col>2</xdr:col>
      <xdr:colOff>276225</xdr:colOff>
      <xdr:row>36</xdr:row>
      <xdr:rowOff>57150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H="1">
          <a:off x="1743075" y="3133725"/>
          <a:ext cx="0" cy="2857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485775</xdr:colOff>
      <xdr:row>18</xdr:row>
      <xdr:rowOff>104775</xdr:rowOff>
    </xdr:from>
    <xdr:to>
      <xdr:col>5</xdr:col>
      <xdr:colOff>485775</xdr:colOff>
      <xdr:row>36</xdr:row>
      <xdr:rowOff>47625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H="1">
          <a:off x="3990975" y="3124200"/>
          <a:ext cx="0" cy="2857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18</xdr:row>
      <xdr:rowOff>95250</xdr:rowOff>
    </xdr:from>
    <xdr:to>
      <xdr:col>8</xdr:col>
      <xdr:colOff>142875</xdr:colOff>
      <xdr:row>36</xdr:row>
      <xdr:rowOff>38100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 flipH="1">
          <a:off x="5476875" y="3114675"/>
          <a:ext cx="0" cy="2857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28575</xdr:colOff>
      <xdr:row>35</xdr:row>
      <xdr:rowOff>66675</xdr:rowOff>
    </xdr:from>
    <xdr:to>
      <xdr:col>2</xdr:col>
      <xdr:colOff>276225</xdr:colOff>
      <xdr:row>35</xdr:row>
      <xdr:rowOff>66675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>
          <a:off x="1495425" y="58388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276225</xdr:colOff>
      <xdr:row>35</xdr:row>
      <xdr:rowOff>66675</xdr:rowOff>
    </xdr:from>
    <xdr:to>
      <xdr:col>3</xdr:col>
      <xdr:colOff>257175</xdr:colOff>
      <xdr:row>35</xdr:row>
      <xdr:rowOff>66675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 flipH="1">
          <a:off x="1743075" y="583882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35</xdr:row>
      <xdr:rowOff>66675</xdr:rowOff>
    </xdr:from>
    <xdr:to>
      <xdr:col>5</xdr:col>
      <xdr:colOff>485775</xdr:colOff>
      <xdr:row>35</xdr:row>
      <xdr:rowOff>66675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3114675" y="583882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485775</xdr:colOff>
      <xdr:row>35</xdr:row>
      <xdr:rowOff>66675</xdr:rowOff>
    </xdr:from>
    <xdr:to>
      <xdr:col>6</xdr:col>
      <xdr:colOff>323850</xdr:colOff>
      <xdr:row>35</xdr:row>
      <xdr:rowOff>66675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 flipH="1">
          <a:off x="3990975" y="583882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295275</xdr:colOff>
      <xdr:row>35</xdr:row>
      <xdr:rowOff>66675</xdr:rowOff>
    </xdr:from>
    <xdr:to>
      <xdr:col>8</xdr:col>
      <xdr:colOff>142875</xdr:colOff>
      <xdr:row>35</xdr:row>
      <xdr:rowOff>66675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5019675" y="5838825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1</xdr:col>
      <xdr:colOff>247650</xdr:colOff>
      <xdr:row>34</xdr:row>
      <xdr:rowOff>133350</xdr:rowOff>
    </xdr:from>
    <xdr:ext cx="590550" cy="342900"/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752475" y="5743575"/>
          <a:ext cx="5905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Silt - Clay</a:t>
          </a:r>
        </a:p>
        <a:p>
          <a:pPr algn="l" rtl="0">
            <a:defRPr sz="1000"/>
          </a:pPr>
          <a:endParaRPr lang="en-US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400050</xdr:colOff>
      <xdr:row>34</xdr:row>
      <xdr:rowOff>142875</xdr:rowOff>
    </xdr:from>
    <xdr:ext cx="371475" cy="190500"/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2600325" y="5753100"/>
          <a:ext cx="3714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xdr:txBody>
    </xdr:sp>
    <xdr:clientData/>
  </xdr:oneCellAnchor>
  <xdr:oneCellAnchor>
    <xdr:from>
      <xdr:col>6</xdr:col>
      <xdr:colOff>419100</xdr:colOff>
      <xdr:row>34</xdr:row>
      <xdr:rowOff>142875</xdr:rowOff>
    </xdr:from>
    <xdr:ext cx="438150" cy="190500"/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4533900" y="5753100"/>
          <a:ext cx="438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Gravel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workbookViewId="0">
      <selection activeCell="M3" sqref="M3"/>
    </sheetView>
  </sheetViews>
  <sheetFormatPr defaultRowHeight="12.75"/>
  <cols>
    <col min="1" max="1" width="7.5703125" customWidth="1"/>
    <col min="2" max="2" width="14.42578125" customWidth="1"/>
    <col min="3" max="3" width="11" customWidth="1"/>
    <col min="4" max="4" width="9.5703125" customWidth="1"/>
    <col min="5" max="5" width="10" customWidth="1"/>
  </cols>
  <sheetData>
    <row r="1" spans="1:9">
      <c r="A1" s="25" t="s">
        <v>24</v>
      </c>
      <c r="B1" s="26"/>
      <c r="C1" s="26"/>
      <c r="D1" s="26"/>
      <c r="E1" s="26"/>
      <c r="F1" s="26"/>
      <c r="G1" s="26"/>
      <c r="H1" s="26"/>
      <c r="I1" s="27"/>
    </row>
    <row r="2" spans="1:9">
      <c r="A2" s="16"/>
      <c r="B2" s="16"/>
      <c r="C2" s="16"/>
      <c r="D2" s="16"/>
      <c r="E2" s="16"/>
      <c r="F2" s="16"/>
      <c r="G2" s="16"/>
      <c r="H2" s="16"/>
      <c r="I2" s="16"/>
    </row>
    <row r="3" spans="1:9">
      <c r="A3" s="16"/>
      <c r="B3" s="18" t="s">
        <v>16</v>
      </c>
      <c r="C3" s="13">
        <f>D76-C76</f>
        <v>470</v>
      </c>
      <c r="D3" s="17" t="s">
        <v>18</v>
      </c>
      <c r="E3" s="16"/>
      <c r="F3" s="18" t="s">
        <v>30</v>
      </c>
      <c r="G3" s="19">
        <f>(C4-C3)/C4</f>
        <v>1.0526315789473684E-2</v>
      </c>
      <c r="H3" s="16"/>
      <c r="I3" s="16"/>
    </row>
    <row r="4" spans="1:9">
      <c r="A4" s="16"/>
      <c r="B4" s="18" t="s">
        <v>17</v>
      </c>
      <c r="C4" s="11">
        <v>475</v>
      </c>
      <c r="D4" s="16"/>
      <c r="E4" s="16"/>
      <c r="F4" s="16"/>
      <c r="G4" s="16"/>
      <c r="H4" s="16"/>
      <c r="I4" s="16"/>
    </row>
    <row r="5" spans="1:9">
      <c r="A5" s="16"/>
      <c r="B5" s="18"/>
      <c r="C5" s="16"/>
      <c r="D5" s="16"/>
      <c r="E5" s="16"/>
      <c r="F5" s="16"/>
      <c r="G5" s="16"/>
      <c r="H5" s="16"/>
      <c r="I5" s="16"/>
    </row>
    <row r="6" spans="1:9">
      <c r="A6" s="6" t="s">
        <v>19</v>
      </c>
      <c r="B6" s="7" t="s">
        <v>20</v>
      </c>
      <c r="C6" s="7" t="s">
        <v>25</v>
      </c>
      <c r="D6" s="7" t="s">
        <v>26</v>
      </c>
      <c r="E6" s="7" t="s">
        <v>31</v>
      </c>
      <c r="F6" s="7" t="s">
        <v>27</v>
      </c>
      <c r="G6" s="16"/>
      <c r="H6" s="16"/>
      <c r="I6" s="16"/>
    </row>
    <row r="7" spans="1:9" ht="14.25">
      <c r="A7" s="6" t="s">
        <v>10</v>
      </c>
      <c r="B7" s="10">
        <v>75</v>
      </c>
      <c r="C7" s="11">
        <v>345</v>
      </c>
      <c r="D7" s="11">
        <v>345</v>
      </c>
      <c r="E7" s="4">
        <f>(D7-C7)/$C$3</f>
        <v>0</v>
      </c>
      <c r="F7" s="15">
        <f>1-E7</f>
        <v>1</v>
      </c>
      <c r="G7" s="16"/>
      <c r="H7" s="20" t="s">
        <v>11</v>
      </c>
      <c r="I7" s="5">
        <f>F59</f>
        <v>0.13995494873052103</v>
      </c>
    </row>
    <row r="8" spans="1:9" ht="14.25">
      <c r="A8" s="6" t="s">
        <v>9</v>
      </c>
      <c r="B8" s="10">
        <v>6.3</v>
      </c>
      <c r="C8" s="11">
        <v>345</v>
      </c>
      <c r="D8" s="11">
        <v>405</v>
      </c>
      <c r="E8" s="4">
        <f t="shared" ref="E8:E15" si="0">(D8-C8)/$C$3</f>
        <v>0.1276595744680851</v>
      </c>
      <c r="F8" s="15">
        <f>F7-E8</f>
        <v>0.87234042553191493</v>
      </c>
      <c r="G8" s="16"/>
      <c r="H8" s="20" t="s">
        <v>12</v>
      </c>
      <c r="I8" s="5">
        <f>E59</f>
        <v>0.89893839521005359</v>
      </c>
    </row>
    <row r="9" spans="1:9" ht="14.25">
      <c r="A9" s="6" t="s">
        <v>8</v>
      </c>
      <c r="B9" s="10">
        <v>4.75</v>
      </c>
      <c r="C9" s="11">
        <v>345</v>
      </c>
      <c r="D9" s="11">
        <v>436</v>
      </c>
      <c r="E9" s="4">
        <f t="shared" si="0"/>
        <v>0.19361702127659575</v>
      </c>
      <c r="F9" s="15">
        <f t="shared" ref="F9:F14" si="1">F8-E9</f>
        <v>0.67872340425531918</v>
      </c>
      <c r="G9" s="16"/>
      <c r="H9" s="20" t="s">
        <v>13</v>
      </c>
      <c r="I9" s="5">
        <f>G59</f>
        <v>3.1513323156870636</v>
      </c>
    </row>
    <row r="10" spans="1:9">
      <c r="A10" s="6" t="s">
        <v>7</v>
      </c>
      <c r="B10" s="10">
        <v>2</v>
      </c>
      <c r="C10" s="11">
        <v>345</v>
      </c>
      <c r="D10" s="11">
        <v>423</v>
      </c>
      <c r="E10" s="4">
        <f t="shared" si="0"/>
        <v>0.16595744680851063</v>
      </c>
      <c r="F10" s="15">
        <f t="shared" si="1"/>
        <v>0.51276595744680853</v>
      </c>
      <c r="G10" s="16"/>
      <c r="H10" s="16"/>
      <c r="I10" s="16"/>
    </row>
    <row r="11" spans="1:9">
      <c r="A11" s="6" t="s">
        <v>6</v>
      </c>
      <c r="B11" s="10">
        <v>0.85</v>
      </c>
      <c r="C11" s="11">
        <v>345</v>
      </c>
      <c r="D11" s="11">
        <v>452</v>
      </c>
      <c r="E11" s="4">
        <f t="shared" si="0"/>
        <v>0.2276595744680851</v>
      </c>
      <c r="F11" s="15">
        <f t="shared" si="1"/>
        <v>0.28510638297872343</v>
      </c>
      <c r="G11" s="16"/>
      <c r="H11" s="21" t="s">
        <v>21</v>
      </c>
      <c r="I11" s="9">
        <f>1-F9</f>
        <v>0.32127659574468082</v>
      </c>
    </row>
    <row r="12" spans="1:9">
      <c r="A12" s="6" t="s">
        <v>5</v>
      </c>
      <c r="B12" s="10">
        <v>0.42499999999999999</v>
      </c>
      <c r="C12" s="11">
        <v>345</v>
      </c>
      <c r="D12" s="11">
        <v>389</v>
      </c>
      <c r="E12" s="4">
        <f t="shared" si="0"/>
        <v>9.3617021276595741E-2</v>
      </c>
      <c r="F12" s="15">
        <f t="shared" si="1"/>
        <v>0.19148936170212769</v>
      </c>
      <c r="G12" s="16"/>
      <c r="H12" s="22" t="s">
        <v>22</v>
      </c>
      <c r="I12" s="9">
        <f>F9-F14</f>
        <v>0.63617021276595742</v>
      </c>
    </row>
    <row r="13" spans="1:9">
      <c r="A13" s="6" t="s">
        <v>4</v>
      </c>
      <c r="B13" s="10">
        <v>0.15</v>
      </c>
      <c r="C13" s="11">
        <v>345</v>
      </c>
      <c r="D13" s="11">
        <v>385</v>
      </c>
      <c r="E13" s="4">
        <f t="shared" si="0"/>
        <v>8.5106382978723402E-2</v>
      </c>
      <c r="F13" s="15">
        <f t="shared" si="1"/>
        <v>0.10638297872340428</v>
      </c>
      <c r="G13" s="16"/>
      <c r="H13" s="21" t="s">
        <v>23</v>
      </c>
      <c r="I13" s="9">
        <f>F14</f>
        <v>4.2553191489361736E-2</v>
      </c>
    </row>
    <row r="14" spans="1:9">
      <c r="A14" s="6" t="s">
        <v>3</v>
      </c>
      <c r="B14" s="10">
        <v>7.4999999999999997E-2</v>
      </c>
      <c r="C14" s="11">
        <v>345</v>
      </c>
      <c r="D14" s="11">
        <v>375</v>
      </c>
      <c r="E14" s="4">
        <f t="shared" si="0"/>
        <v>6.3829787234042548E-2</v>
      </c>
      <c r="F14" s="15">
        <f t="shared" si="1"/>
        <v>4.2553191489361736E-2</v>
      </c>
      <c r="G14" s="16"/>
      <c r="H14" s="16"/>
      <c r="I14" s="16"/>
    </row>
    <row r="15" spans="1:9" ht="14.25">
      <c r="A15" s="6" t="s">
        <v>28</v>
      </c>
      <c r="B15" s="14" t="s">
        <v>28</v>
      </c>
      <c r="C15" s="11">
        <v>345</v>
      </c>
      <c r="D15" s="11">
        <v>365</v>
      </c>
      <c r="E15" s="4">
        <f t="shared" si="0"/>
        <v>4.2553191489361701E-2</v>
      </c>
      <c r="F15" s="24"/>
      <c r="G15" s="16"/>
      <c r="H15" s="23" t="s">
        <v>14</v>
      </c>
      <c r="I15" s="8">
        <f>IF(I7="-","-",I9/I7)</f>
        <v>22.516762317242939</v>
      </c>
    </row>
    <row r="16" spans="1:9" ht="14.25">
      <c r="A16" s="16"/>
      <c r="B16" s="16"/>
      <c r="C16" s="16"/>
      <c r="D16" s="16"/>
      <c r="E16" s="16"/>
      <c r="F16" s="16"/>
      <c r="G16" s="16"/>
      <c r="H16" s="23" t="s">
        <v>15</v>
      </c>
      <c r="I16" s="8">
        <f>IF(I7="-","-",(I8^2)/(I9*I7))</f>
        <v>1.8322190660376045</v>
      </c>
    </row>
    <row r="17" spans="1:9" ht="13.5" customHeight="1">
      <c r="A17" s="16"/>
      <c r="B17" s="16"/>
      <c r="C17" s="16"/>
      <c r="D17" s="16"/>
      <c r="E17" s="16"/>
      <c r="F17" s="16"/>
      <c r="G17" s="16"/>
      <c r="H17" s="16"/>
      <c r="I17" s="16"/>
    </row>
    <row r="38" spans="1:9">
      <c r="A38" s="16"/>
      <c r="B38" s="16"/>
      <c r="C38" s="16"/>
      <c r="D38" s="16"/>
      <c r="E38" s="16"/>
      <c r="F38" s="16"/>
      <c r="G38" s="16"/>
      <c r="H38" s="16"/>
      <c r="I38" s="16"/>
    </row>
    <row r="39" spans="1:9">
      <c r="A39" s="28" t="s">
        <v>29</v>
      </c>
      <c r="B39" s="29"/>
      <c r="C39" s="29"/>
      <c r="D39" s="29"/>
      <c r="E39" s="29"/>
      <c r="F39" s="29"/>
      <c r="G39" s="29"/>
      <c r="H39" s="29"/>
      <c r="I39" s="30"/>
    </row>
    <row r="42" spans="1:9" ht="38.25" customHeight="1"/>
    <row r="44" spans="1:9" ht="43.5" customHeight="1"/>
    <row r="47" spans="1:9" ht="44.25" customHeight="1"/>
    <row r="48" spans="1:9">
      <c r="E48" t="s">
        <v>0</v>
      </c>
      <c r="F48" t="s">
        <v>1</v>
      </c>
      <c r="G48" t="s">
        <v>2</v>
      </c>
    </row>
    <row r="49" spans="1:7">
      <c r="A49" s="2">
        <f t="shared" ref="A49:A56" si="2">B7</f>
        <v>75</v>
      </c>
      <c r="C49" s="1">
        <f t="shared" ref="C49:C56" si="3">F7</f>
        <v>1</v>
      </c>
      <c r="D49" t="b">
        <v>1</v>
      </c>
      <c r="E49">
        <f>IF(AND($C49&gt;=0.3,$C50&lt;=0.3),IF(AND(OR($D50:$D$56)=FALSE,$I$13&gt;0.12),-1,10^(LOG($A49)+(0.3-$C49)*(LOG($A50)-LOG($A49))/($C50-$C49))),0)</f>
        <v>0</v>
      </c>
      <c r="F49">
        <f>IF(AND($C49&gt;=0.1,$C50&lt;=0.1),IF(AND(OR($D50:$D$56)=FALSE,$I$13&gt;0.12),-1,10^(LOG($A49)+(0.1-$C49)*(LOG($A50)-LOG($A49))/($C50-$C49))),0)</f>
        <v>0</v>
      </c>
      <c r="G49">
        <f>IF(AND($C47&gt;=0.6,$C48&lt;=0.6),IF(AND(OR($D48:$D$56)=FALSE,$I$13&gt;0.12),-1,10^(LOG($A47)+(0.6-$C47)*(LOG($A48)-LOG($A47))/($C48-$C47))),0)</f>
        <v>0</v>
      </c>
    </row>
    <row r="50" spans="1:7">
      <c r="A50" s="2">
        <f t="shared" si="2"/>
        <v>6.3</v>
      </c>
      <c r="C50" s="1">
        <f t="shared" si="3"/>
        <v>0.87234042553191493</v>
      </c>
      <c r="D50" t="b">
        <v>1</v>
      </c>
      <c r="E50">
        <f>IF(AND($C50&gt;=0.3,$C51&lt;=0.3),IF(AND(OR($D51:$D$56)=FALSE,$I$13&gt;0.12),-1,10^(LOG($A50)+(0.3-$C50)*(LOG($A51)-LOG($A50))/($C51-$C50))),0)</f>
        <v>0</v>
      </c>
      <c r="F50">
        <f>IF(AND($C50&gt;=0.1,$C51&lt;=0.1),IF(AND(OR($D51:$D$56)=FALSE,$I$13&gt;0.12),-1,10^(LOG($A50)+(0.1-$C50)*(LOG($A51)-LOG($A50))/($C51-$C50))),0)</f>
        <v>0</v>
      </c>
      <c r="G50">
        <f>IF(AND($C48&gt;=0.6,$C49&lt;=0.6),IF(AND(OR($D49:$D$56)=FALSE,$I$13&gt;0.12),-1,10^(LOG($A48)+(0.6-$C48)*(LOG($A49)-LOG($A48))/($C49-$C48))),0)</f>
        <v>0</v>
      </c>
    </row>
    <row r="51" spans="1:7">
      <c r="A51" s="2">
        <f t="shared" si="2"/>
        <v>4.75</v>
      </c>
      <c r="C51" s="1">
        <f t="shared" si="3"/>
        <v>0.67872340425531918</v>
      </c>
      <c r="D51" t="b">
        <v>1</v>
      </c>
      <c r="E51">
        <f>IF(AND($C51&gt;=0.3,$C52&lt;=0.3),IF(AND(OR($D52:$D$56)=FALSE,$I$13&gt;0.12),-1,10^(LOG($A51)+(0.3-$C51)*(LOG($A52)-LOG($A51))/($C52-$C51))),0)</f>
        <v>0</v>
      </c>
      <c r="F51">
        <f>IF(AND($C51&gt;=0.1,$C52&lt;=0.1),IF(AND(OR($D52:$D$56)=FALSE,$I$13&gt;0.12),-1,10^(LOG($A51)+(0.1-$C51)*(LOG($A52)-LOG($A51))/($C52-$C51))),0)</f>
        <v>0</v>
      </c>
      <c r="G51">
        <f>IF(AND($C49&gt;=0.6,$C50&lt;=0.6),IF(AND(OR($D50:$D$56)=FALSE,$I$13&gt;0.12),-1,10^(LOG($A49)+(0.6-$C49)*(LOG($A50)-LOG($A49))/($C50-$C49))),0)</f>
        <v>0</v>
      </c>
    </row>
    <row r="52" spans="1:7">
      <c r="A52" s="2">
        <f t="shared" si="2"/>
        <v>2</v>
      </c>
      <c r="C52" s="1">
        <f t="shared" si="3"/>
        <v>0.51276595744680853</v>
      </c>
      <c r="D52" t="b">
        <v>1</v>
      </c>
      <c r="E52">
        <f>IF(AND($C52&gt;=0.3,$C53&lt;=0.3),IF(AND(OR($D53:$D$56)=FALSE,$I$13&gt;0.12),-1,10^(LOG($A52)+(0.3-$C52)*(LOG($A53)-LOG($A52))/($C53-$C52))),0)</f>
        <v>0.89893839521005359</v>
      </c>
      <c r="F52">
        <f>IF(AND($C52&gt;=0.1,$C53&lt;=0.1),IF(AND(OR($D53:$D$56)=FALSE,$I$13&gt;0.12),-1,10^(LOG($A52)+(0.1-$C52)*(LOG($A53)-LOG($A52))/($C53-$C52))),0)</f>
        <v>0</v>
      </c>
      <c r="G52">
        <f>IF(AND($C50&gt;=0.6,$C51&lt;=0.6),IF(AND(OR($D51:$D$56)=FALSE,$I$13&gt;0.12),-1,10^(LOG($A50)+(0.6-$C50)*(LOG($A51)-LOG($A50))/($C51-$C50))),0)</f>
        <v>0</v>
      </c>
    </row>
    <row r="53" spans="1:7">
      <c r="A53" s="2">
        <f t="shared" si="2"/>
        <v>0.85</v>
      </c>
      <c r="C53" s="1">
        <f t="shared" si="3"/>
        <v>0.28510638297872343</v>
      </c>
      <c r="D53" t="b">
        <v>1</v>
      </c>
      <c r="E53">
        <f>IF(AND($C53&gt;=0.3,$C54&lt;=0.3),IF(AND(OR($D54:$D$56)=FALSE,$I$13&gt;0.12),-1,10^(LOG($A53)+(0.3-$C53)*(LOG($A54)-LOG($A53))/($C54-$C53))),0)</f>
        <v>0</v>
      </c>
      <c r="F53">
        <f>IF(AND($C53&gt;=0.1,$C54&lt;=0.1),IF(AND(OR($D54:$D$56)=FALSE,$I$13&gt;0.12),-1,10^(LOG($A53)+(0.1-$C53)*(LOG($A54)-LOG($A53))/($C54-$C53))),0)</f>
        <v>0</v>
      </c>
      <c r="G53">
        <f>IF(AND($C51&gt;=0.6,$C52&lt;=0.6),IF(AND(OR($D52:$D$56)=FALSE,$I$13&gt;0.12),-1,10^(LOG($A51)+(0.6-$C51)*(LOG($A52)-LOG($A51))/($C52-$C51))),0)</f>
        <v>3.1513323156870636</v>
      </c>
    </row>
    <row r="54" spans="1:7">
      <c r="A54" s="2">
        <f t="shared" si="2"/>
        <v>0.42499999999999999</v>
      </c>
      <c r="C54" s="1">
        <f t="shared" si="3"/>
        <v>0.19148936170212769</v>
      </c>
      <c r="D54" t="b">
        <v>1</v>
      </c>
      <c r="E54">
        <f>IF(AND($C54&gt;=0.3,$C55&lt;=0.3),IF(AND(OR($D55:$D$56)=FALSE,$I$13&gt;0.12),-1,10^(LOG($A54)+(0.3-$C54)*(LOG($A55)-LOG($A54))/($C55-$C54))),0)</f>
        <v>0</v>
      </c>
      <c r="F54">
        <f>IF(AND($C54&gt;=0.1,$C55&lt;=0.1),IF(AND(OR($D55:$D$56)=FALSE,$I$13&gt;0.12),-1,10^(LOG($A54)+(0.1-$C54)*(LOG($A55)-LOG($A54))/($C55-$C54))),0)</f>
        <v>0</v>
      </c>
      <c r="G54">
        <f>IF(AND($C52&gt;=0.6,$C53&lt;=0.6),IF(AND(OR($D53:$D$56)=FALSE,$I$13&gt;0.12),-1,10^(LOG($A52)+(0.6-$C52)*(LOG($A53)-LOG($A52))/($C53-$C52))),0)</f>
        <v>0</v>
      </c>
    </row>
    <row r="55" spans="1:7">
      <c r="A55" s="2">
        <f t="shared" si="2"/>
        <v>0.15</v>
      </c>
      <c r="C55" s="1">
        <f t="shared" si="3"/>
        <v>0.10638297872340428</v>
      </c>
      <c r="D55" t="b">
        <v>1</v>
      </c>
      <c r="E55">
        <f>IF(AND($C55&gt;=0.3,$C56&lt;=0.3),IF(AND(OR($D56:$D$56)=FALSE,$I$13&gt;0.12),-1,10^(LOG($A55)+(0.3-$C55)*(LOG($A56)-LOG($A55))/($C56-$C55))),0)</f>
        <v>0</v>
      </c>
      <c r="F55">
        <f>IF(AND($C55&gt;=0.1,$C56&lt;=0.1),IF(AND(OR($D56:$D$56)=FALSE,$I$13&gt;0.12),-1,10^(LOG($A55)+(0.1-$C55)*(LOG($A56)-LOG($A55))/($C56-$C55))),0)</f>
        <v>0.13995494873052103</v>
      </c>
      <c r="G55">
        <f>IF(AND($C53&gt;=0.6,$C54&lt;=0.6),IF(AND(OR($D54:$D$56)=FALSE,$I$13&gt;0.12),-1,10^(LOG($A53)+(0.6-$C53)*(LOG($A54)-LOG($A53))/($C54-$C53))),0)</f>
        <v>0</v>
      </c>
    </row>
    <row r="56" spans="1:7">
      <c r="A56" s="2">
        <f t="shared" si="2"/>
        <v>7.4999999999999997E-2</v>
      </c>
      <c r="C56" s="1">
        <f t="shared" si="3"/>
        <v>4.2553191489361736E-2</v>
      </c>
      <c r="D56" t="b">
        <v>1</v>
      </c>
      <c r="E56">
        <f>IF(AND($C56&gt;=0.3,$C57&lt;=0.3),IF(AND(OR($D$57:$D57)=FALSE,$I$13&gt;0.12),-1,10^(LOG($A56)+(0.3-$C56)*(LOG($A57)-LOG($A56))/($C57-$C56))),0)</f>
        <v>0</v>
      </c>
      <c r="F56">
        <f>IF(AND($C56&gt;=0.1,$C57&lt;=0.1),IF(AND(OR($D$57:$D57)=FALSE,$I$13&gt;0.12),-1,10^(LOG($A56)+(0.1-$C56)*(LOG($A57)-LOG($A56))/($C57-$C56))),0)</f>
        <v>0</v>
      </c>
      <c r="G56">
        <f>IF(AND($C54&gt;=0.6,$C55&lt;=0.6),IF(AND(OR($D55:$D$56)=FALSE,$I$13&gt;0.12),-1,10^(LOG($A54)+(0.6-$C54)*(LOG($A55)-LOG($A54))/($C55-$C54))),0)</f>
        <v>0</v>
      </c>
    </row>
    <row r="57" spans="1:7">
      <c r="A57" s="2">
        <v>0.01</v>
      </c>
      <c r="C57" s="1">
        <v>0</v>
      </c>
      <c r="D57" t="b">
        <v>0</v>
      </c>
      <c r="G57">
        <f>IF(AND($C55&gt;=0.6,$C56&lt;=0.6),IF(AND(OR($D56:$D$56)=FALSE,$I$13&gt;0.12),-1,10^(LOG($A55)+(0.6-$C55)*(LOG($A56)-LOG($A55))/($C56-$C55))),0)</f>
        <v>0</v>
      </c>
    </row>
    <row r="58" spans="1:7">
      <c r="A58" s="2"/>
      <c r="G58">
        <f>IF(AND($C56&gt;=0.6,$C57&lt;=0.6),IF(AND(OR($D$57:$D57)=FALSE,$I$13&gt;0.12),-1,10^(LOG($A56)+(0.6-$C56)*(LOG($A57)-LOG($A56))/($C57-$C56))),0)</f>
        <v>0</v>
      </c>
    </row>
    <row r="59" spans="1:7">
      <c r="A59" s="2"/>
      <c r="E59" s="3">
        <f>IF(SUM(E49:E56)&lt;0,"-",MAX(E49:E56))</f>
        <v>0.89893839521005359</v>
      </c>
      <c r="F59" s="3">
        <f>IF(SUM(F49:F56)&lt;0,"-",MAX(F49:F56))</f>
        <v>0.13995494873052103</v>
      </c>
      <c r="G59" s="3">
        <f>IF(SUM(G51:G58)&lt;0,"-",MAX(G51:G58))</f>
        <v>3.1513323156870636</v>
      </c>
    </row>
    <row r="60" spans="1:7">
      <c r="A60" s="2"/>
    </row>
    <row r="61" spans="1:7">
      <c r="A61" s="2"/>
      <c r="E61">
        <f>IF(E59="-",0.01,E59)</f>
        <v>0.89893839521005359</v>
      </c>
      <c r="F61">
        <f>IF(E59="-","",0)</f>
        <v>0</v>
      </c>
    </row>
    <row r="62" spans="1:7">
      <c r="A62" s="2"/>
      <c r="E62">
        <f>E61</f>
        <v>0.89893839521005359</v>
      </c>
      <c r="F62">
        <f>IF(E59="-","",0.3)</f>
        <v>0.3</v>
      </c>
    </row>
    <row r="63" spans="1:7">
      <c r="A63" s="2"/>
      <c r="E63">
        <v>0.01</v>
      </c>
      <c r="F63">
        <v>0.3</v>
      </c>
    </row>
    <row r="64" spans="1:7">
      <c r="A64" s="2"/>
    </row>
    <row r="65" spans="1:6">
      <c r="A65" s="2"/>
      <c r="E65">
        <f>IF(F59="-",0.01,F59)</f>
        <v>0.13995494873052103</v>
      </c>
      <c r="F65">
        <f>IF(F59="-","",0)</f>
        <v>0</v>
      </c>
    </row>
    <row r="66" spans="1:6">
      <c r="A66" s="2"/>
      <c r="E66">
        <f>E65</f>
        <v>0.13995494873052103</v>
      </c>
      <c r="F66">
        <f>IF(F59="-","",0.1)</f>
        <v>0.1</v>
      </c>
    </row>
    <row r="67" spans="1:6">
      <c r="E67">
        <v>0.01</v>
      </c>
      <c r="F67">
        <v>0.1</v>
      </c>
    </row>
    <row r="69" spans="1:6">
      <c r="E69">
        <f>IF(G59="-",0.01,G59)</f>
        <v>3.1513323156870636</v>
      </c>
      <c r="F69">
        <f>IF(G59="-","",0)</f>
        <v>0</v>
      </c>
    </row>
    <row r="70" spans="1:6">
      <c r="E70">
        <f>E69</f>
        <v>3.1513323156870636</v>
      </c>
      <c r="F70">
        <f>IF(G59="-","",0.6)</f>
        <v>0.6</v>
      </c>
    </row>
    <row r="71" spans="1:6">
      <c r="E71">
        <v>0.01</v>
      </c>
      <c r="F71">
        <v>0.6</v>
      </c>
    </row>
    <row r="76" spans="1:6">
      <c r="C76" s="12">
        <f>SUM(C7:C15)</f>
        <v>3105</v>
      </c>
      <c r="D76" s="12">
        <f>SUM(D7:D15)</f>
        <v>3575</v>
      </c>
    </row>
  </sheetData>
  <sheetProtection sheet="1" objects="1" scenarios="1"/>
  <mergeCells count="2">
    <mergeCell ref="A1:I1"/>
    <mergeCell ref="A39:I39"/>
  </mergeCells>
  <phoneticPr fontId="3" type="noConversion"/>
  <pageMargins left="0.75" right="0.75" top="1" bottom="1" header="0.5" footer="0.5"/>
  <pageSetup paperSize="9" scale="9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0:D11"/>
  <sheetViews>
    <sheetView tabSelected="1" workbookViewId="0">
      <selection activeCell="D26" sqref="D26"/>
    </sheetView>
  </sheetViews>
  <sheetFormatPr defaultRowHeight="12.75"/>
  <sheetData>
    <row r="10" spans="4:4">
      <c r="D10" s="31" t="s">
        <v>33</v>
      </c>
    </row>
    <row r="11" spans="4:4">
      <c r="D1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Grain size analysis</vt:lpstr>
      <vt:lpstr>Sheet1</vt:lpstr>
      <vt:lpstr>'Grain size analysis'!Print_Area</vt:lpstr>
    </vt:vector>
  </TitlesOfParts>
  <Company>n.a.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Stefanos Kozanis</dc:creator>
  <cp:lastModifiedBy>Enamur Rahim Latifee</cp:lastModifiedBy>
  <cp:lastPrinted>2007-05-20T08:16:41Z</cp:lastPrinted>
  <dcterms:created xsi:type="dcterms:W3CDTF">2003-11-28T23:01:12Z</dcterms:created>
  <dcterms:modified xsi:type="dcterms:W3CDTF">2018-10-10T10:57:02Z</dcterms:modified>
</cp:coreProperties>
</file>